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20" activeTab="0"/>
  </bookViews>
  <sheets>
    <sheet name="nfarl" sheetId="1" r:id="rId1"/>
  </sheets>
  <definedNames/>
  <calcPr fullCalcOnLoad="1"/>
</workbook>
</file>

<file path=xl/sharedStrings.xml><?xml version="1.0" encoding="utf-8"?>
<sst xmlns="http://schemas.openxmlformats.org/spreadsheetml/2006/main" count="246" uniqueCount="47">
  <si>
    <t>&lt;nfarl&gt;</t>
  </si>
  <si>
    <t>|</t>
  </si>
  <si>
    <t>----</t>
  </si>
  <si>
    <t xml:space="preserve">     Power Transfer Worksheet</t>
  </si>
  <si>
    <t>*</t>
  </si>
  <si>
    <t>&lt;nfarl&gt; : notes/labels</t>
  </si>
  <si>
    <t>label</t>
  </si>
  <si>
    <t>=</t>
  </si>
  <si>
    <t>Freq (mhz)</t>
  </si>
  <si>
    <t>-</t>
  </si>
  <si>
    <t>Load (ant) SWR</t>
  </si>
  <si>
    <t>Refl Coeff @ Input</t>
  </si>
  <si>
    <t>Input (shack) SWR</t>
  </si>
  <si>
    <t>-------------- NO Conjugate Match ---------------</t>
  </si>
  <si>
    <t>Fwd Power @ Input (FWD)</t>
  </si>
  <si>
    <t>Power @ Load (ant)</t>
  </si>
  <si>
    <t>Power Reflected @ Load</t>
  </si>
  <si>
    <t>Pwr Return @ Input (REF)</t>
  </si>
  <si>
    <t>Net Power Out @ Input</t>
  </si>
  <si>
    <t>Power Xfr to Load (ant)</t>
  </si>
  <si>
    <t>TRANSFER RATIO (%)</t>
  </si>
  <si>
    <t>Total Power Loss (dB)</t>
  </si>
  <si>
    <t>Total Pwr Loss (S-unit)</t>
  </si>
  <si>
    <t>Total Mismatch Loss (dB)</t>
  </si>
  <si>
    <t>--------------- Conjugate Match ---------------</t>
  </si>
  <si>
    <t>Improvement (watts)</t>
  </si>
  <si>
    <t>Shack SWR ===&gt;&gt; (:&gt;))</t>
  </si>
  <si>
    <t>&lt;1:1&gt;</t>
  </si>
  <si>
    <t>NOTES</t>
  </si>
  <si>
    <t>==&gt;&gt; maximum source power is taken to be 100 watts (= % power)</t>
  </si>
  <si>
    <t>==&gt;&gt; INPUT paramaters are A, B, C and D</t>
  </si>
  <si>
    <t>--&gt;&gt; A is always non-negative.  It is the total feedline loss in dB</t>
  </si>
  <si>
    <t>--&gt;&gt; B is the Characteristic impedence Zo=Ro+j0=Ro of the feedline</t>
  </si>
  <si>
    <t>--&gt;&gt; The load (ant) impedance is Z = R = JX and C = R, the (ant) load</t>
  </si>
  <si>
    <t xml:space="preserve">      resistance and D = X, the (ant) load reactance.</t>
  </si>
  <si>
    <t>==&gt;&gt; ALL output values are determined by the values of E and F.</t>
  </si>
  <si>
    <t>==&gt;&gt; E changes only when the feedline loss/attenuation (A in dB) changes.</t>
  </si>
  <si>
    <t>==&gt;&gt; F changes only when either Zo or Z (=R + jX) change.</t>
  </si>
  <si>
    <t>i.e. F changes only when the characteristic impedance (Zo=Ro) changes.</t>
  </si>
  <si>
    <t xml:space="preserve">     or when either the load R (resistance) or X (reactance) change.</t>
  </si>
  <si>
    <t>NOTE!!!! &gt;&gt;&gt;&gt; No tuning or matching network changes E or F  !!!!!!!!!!!!!!</t>
  </si>
  <si>
    <t>A     Total LIne Attn (dB)</t>
  </si>
  <si>
    <t>B           Line Zo (ohms)</t>
  </si>
  <si>
    <t>C          Load (R) (ohms)</t>
  </si>
  <si>
    <t>D          Load (X) (ohms)</t>
  </si>
  <si>
    <t>E         Line Loss Factor</t>
  </si>
  <si>
    <t>F  Refl Coeff @ Load (ant)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</si>
</sst>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.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3:O64"/>
  <sheetViews>
    <sheetView showGridLines="0" tabSelected="1" workbookViewId="0" topLeftCell="A1">
      <selection activeCell="P4" sqref="P4"/>
    </sheetView>
  </sheetViews>
  <sheetFormatPr defaultColWidth="9.625" defaultRowHeight="12.75"/>
  <cols>
    <col min="1" max="1" width="4.625" style="0" customWidth="1"/>
    <col min="2" max="2" width="26.625" style="0" customWidth="1"/>
    <col min="3" max="3" width="1.625" style="0" customWidth="1"/>
    <col min="4" max="8" width="8.625" style="0" customWidth="1"/>
  </cols>
  <sheetData>
    <row r="3" spans="2:15" ht="12">
      <c r="B3" s="1" t="s">
        <v>0</v>
      </c>
      <c r="C3" s="2" t="s">
        <v>1</v>
      </c>
      <c r="D3" s="3" t="s">
        <v>2</v>
      </c>
      <c r="E3" s="4" t="s">
        <v>3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  <c r="N3" s="3" t="s">
        <v>2</v>
      </c>
      <c r="O3" s="3" t="s">
        <v>2</v>
      </c>
    </row>
    <row r="4" spans="2:15" ht="12">
      <c r="B4" s="5" t="s">
        <v>4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5" t="s">
        <v>4</v>
      </c>
      <c r="N4" s="5" t="s">
        <v>4</v>
      </c>
      <c r="O4" s="5" t="s">
        <v>4</v>
      </c>
    </row>
    <row r="5" spans="2:15" ht="12">
      <c r="B5" s="1" t="s">
        <v>5</v>
      </c>
      <c r="C5" s="2" t="s">
        <v>1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  <c r="N5" s="1" t="s">
        <v>6</v>
      </c>
      <c r="O5" s="1" t="s">
        <v>6</v>
      </c>
    </row>
    <row r="6" spans="2:15" ht="12">
      <c r="B6" s="5" t="s">
        <v>7</v>
      </c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  <c r="I6" s="5" t="s">
        <v>7</v>
      </c>
      <c r="J6" s="5" t="s">
        <v>7</v>
      </c>
      <c r="K6" s="5" t="s">
        <v>7</v>
      </c>
      <c r="L6" s="5" t="s">
        <v>7</v>
      </c>
      <c r="M6" s="5" t="s">
        <v>7</v>
      </c>
      <c r="N6" s="5" t="s">
        <v>7</v>
      </c>
      <c r="O6" s="5" t="s">
        <v>7</v>
      </c>
    </row>
    <row r="7" spans="2:15" ht="12">
      <c r="B7" s="1" t="s">
        <v>8</v>
      </c>
      <c r="C7" s="2" t="s">
        <v>1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</row>
    <row r="8" spans="2:15" ht="12">
      <c r="B8" s="5" t="s">
        <v>7</v>
      </c>
      <c r="C8" s="5" t="s">
        <v>7</v>
      </c>
      <c r="D8" s="5" t="s">
        <v>7</v>
      </c>
      <c r="E8" s="5" t="s">
        <v>7</v>
      </c>
      <c r="F8" s="5" t="s">
        <v>7</v>
      </c>
      <c r="G8" s="5" t="s">
        <v>7</v>
      </c>
      <c r="H8" s="5" t="s">
        <v>7</v>
      </c>
      <c r="I8" s="5" t="s">
        <v>7</v>
      </c>
      <c r="J8" s="5" t="s">
        <v>7</v>
      </c>
      <c r="K8" s="5" t="s">
        <v>7</v>
      </c>
      <c r="L8" s="5" t="s">
        <v>7</v>
      </c>
      <c r="M8" s="5" t="s">
        <v>7</v>
      </c>
      <c r="N8" s="5" t="s">
        <v>7</v>
      </c>
      <c r="O8" s="5" t="s">
        <v>7</v>
      </c>
    </row>
    <row r="9" spans="2:15" ht="12">
      <c r="B9" s="1" t="s">
        <v>41</v>
      </c>
      <c r="C9" s="2" t="s">
        <v>1</v>
      </c>
      <c r="D9" s="6">
        <v>3</v>
      </c>
      <c r="E9" s="6">
        <v>0.5</v>
      </c>
      <c r="F9" s="6">
        <v>3</v>
      </c>
      <c r="G9" s="6">
        <v>0.3</v>
      </c>
      <c r="H9" s="6">
        <v>3</v>
      </c>
      <c r="I9" s="6">
        <v>0.1</v>
      </c>
      <c r="J9" s="6">
        <v>0.1</v>
      </c>
      <c r="K9" s="6">
        <v>0.1</v>
      </c>
      <c r="L9" s="6">
        <v>0.1</v>
      </c>
      <c r="M9" s="6">
        <v>0.1</v>
      </c>
      <c r="N9" s="6">
        <v>0.1</v>
      </c>
      <c r="O9" s="6">
        <v>0.1</v>
      </c>
    </row>
    <row r="10" spans="2:15" ht="12">
      <c r="B10" s="1" t="s">
        <v>42</v>
      </c>
      <c r="C10" s="2" t="s">
        <v>1</v>
      </c>
      <c r="D10" s="6">
        <v>50</v>
      </c>
      <c r="E10" s="6">
        <v>50</v>
      </c>
      <c r="F10" s="6">
        <v>300</v>
      </c>
      <c r="G10" s="6">
        <v>300</v>
      </c>
      <c r="H10" s="6">
        <v>450</v>
      </c>
      <c r="I10" s="6">
        <v>600</v>
      </c>
      <c r="J10" s="6">
        <v>600</v>
      </c>
      <c r="K10" s="6">
        <v>600</v>
      </c>
      <c r="L10" s="6">
        <v>600</v>
      </c>
      <c r="M10" s="6">
        <v>600</v>
      </c>
      <c r="N10" s="6">
        <v>600</v>
      </c>
      <c r="O10" s="6">
        <v>600</v>
      </c>
    </row>
    <row r="11" spans="2:15" ht="12">
      <c r="B11" s="1" t="s">
        <v>43</v>
      </c>
      <c r="C11" s="2" t="s">
        <v>1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  <c r="K11" s="6">
        <v>100</v>
      </c>
      <c r="L11" s="6">
        <v>100</v>
      </c>
      <c r="M11" s="6">
        <v>100</v>
      </c>
      <c r="N11" s="6">
        <v>100</v>
      </c>
      <c r="O11" s="6">
        <v>100</v>
      </c>
    </row>
    <row r="12" spans="2:15" ht="12">
      <c r="B12" s="1" t="s">
        <v>44</v>
      </c>
      <c r="C12" s="2" t="s">
        <v>1</v>
      </c>
      <c r="D12" s="6">
        <v>200</v>
      </c>
      <c r="E12" s="6">
        <v>200</v>
      </c>
      <c r="F12" s="6">
        <v>200</v>
      </c>
      <c r="G12" s="6">
        <v>200</v>
      </c>
      <c r="H12" s="6">
        <v>200</v>
      </c>
      <c r="I12" s="6">
        <v>200</v>
      </c>
      <c r="J12" s="6">
        <v>200</v>
      </c>
      <c r="K12" s="6">
        <v>200</v>
      </c>
      <c r="L12" s="6">
        <v>200</v>
      </c>
      <c r="M12" s="6">
        <v>200</v>
      </c>
      <c r="N12" s="6">
        <v>200</v>
      </c>
      <c r="O12" s="6">
        <v>200</v>
      </c>
    </row>
    <row r="13" spans="2:15" ht="12">
      <c r="B13" s="5" t="s">
        <v>7</v>
      </c>
      <c r="C13" s="5" t="s">
        <v>7</v>
      </c>
      <c r="D13" s="5" t="s">
        <v>7</v>
      </c>
      <c r="E13" s="5" t="s">
        <v>7</v>
      </c>
      <c r="F13" s="5" t="s">
        <v>7</v>
      </c>
      <c r="G13" s="5" t="s">
        <v>7</v>
      </c>
      <c r="H13" s="5" t="s">
        <v>7</v>
      </c>
      <c r="I13" s="5" t="s">
        <v>7</v>
      </c>
      <c r="J13" s="5" t="s">
        <v>7</v>
      </c>
      <c r="K13" s="5" t="s">
        <v>7</v>
      </c>
      <c r="L13" s="5" t="s">
        <v>7</v>
      </c>
      <c r="M13" s="5" t="s">
        <v>7</v>
      </c>
      <c r="N13" s="5" t="s">
        <v>7</v>
      </c>
      <c r="O13" s="5" t="s">
        <v>7</v>
      </c>
    </row>
    <row r="14" spans="2:15" ht="12">
      <c r="B14" s="5" t="s">
        <v>9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5" t="s">
        <v>9</v>
      </c>
      <c r="M14" s="5" t="s">
        <v>9</v>
      </c>
      <c r="N14" s="5" t="s">
        <v>9</v>
      </c>
      <c r="O14" s="5" t="s">
        <v>9</v>
      </c>
    </row>
    <row r="15" spans="2:15" ht="12">
      <c r="B15" s="1" t="s">
        <v>45</v>
      </c>
      <c r="C15" s="2" t="s">
        <v>1</v>
      </c>
      <c r="D15" s="7">
        <f aca="true" t="shared" si="0" ref="D15:I15">10^(-D9/10)</f>
        <v>0.5011872336272722</v>
      </c>
      <c r="E15" s="7">
        <f t="shared" si="0"/>
        <v>0.8912509381337455</v>
      </c>
      <c r="F15" s="7">
        <f t="shared" si="0"/>
        <v>0.5011872336272722</v>
      </c>
      <c r="G15" s="7">
        <f t="shared" si="0"/>
        <v>0.933254300796991</v>
      </c>
      <c r="H15" s="7">
        <f t="shared" si="0"/>
        <v>0.5011872336272722</v>
      </c>
      <c r="I15" s="7">
        <f t="shared" si="0"/>
        <v>0.9772372209558107</v>
      </c>
      <c r="J15" s="7">
        <f aca="true" t="shared" si="1" ref="J15:O15">10^(-J9/10)</f>
        <v>0.9772372209558107</v>
      </c>
      <c r="K15" s="7">
        <f t="shared" si="1"/>
        <v>0.9772372209558107</v>
      </c>
      <c r="L15" s="7">
        <f t="shared" si="1"/>
        <v>0.9772372209558107</v>
      </c>
      <c r="M15" s="7">
        <f t="shared" si="1"/>
        <v>0.9772372209558107</v>
      </c>
      <c r="N15" s="7">
        <f t="shared" si="1"/>
        <v>0.9772372209558107</v>
      </c>
      <c r="O15" s="7">
        <f t="shared" si="1"/>
        <v>0.9772372209558107</v>
      </c>
    </row>
    <row r="16" spans="2:15" ht="12">
      <c r="B16" s="1" t="s">
        <v>46</v>
      </c>
      <c r="C16" s="2" t="s">
        <v>1</v>
      </c>
      <c r="D16" s="7">
        <f aca="true" t="shared" si="2" ref="D16:I16">SQRT((D11-D10)^2+D12^2)/SQRT((D11+D10)^2+D12^2)</f>
        <v>0.8246211251235321</v>
      </c>
      <c r="E16" s="7">
        <f t="shared" si="2"/>
        <v>0.8246211251235321</v>
      </c>
      <c r="F16" s="7">
        <f t="shared" si="2"/>
        <v>0.6324555320336759</v>
      </c>
      <c r="G16" s="7">
        <f t="shared" si="2"/>
        <v>0.6324555320336759</v>
      </c>
      <c r="H16" s="7">
        <f t="shared" si="2"/>
        <v>0.6888051645745156</v>
      </c>
      <c r="I16" s="7">
        <f t="shared" si="2"/>
        <v>0.7397092748646287</v>
      </c>
      <c r="J16" s="7">
        <f aca="true" t="shared" si="3" ref="J16:O16">SQRT((J11-J10)^2+J12^2)/SQRT((J11+J10)^2+J12^2)</f>
        <v>0.7397092748646287</v>
      </c>
      <c r="K16" s="7">
        <f t="shared" si="3"/>
        <v>0.7397092748646287</v>
      </c>
      <c r="L16" s="7">
        <f t="shared" si="3"/>
        <v>0.7397092748646287</v>
      </c>
      <c r="M16" s="7">
        <f t="shared" si="3"/>
        <v>0.7397092748646287</v>
      </c>
      <c r="N16" s="7">
        <f t="shared" si="3"/>
        <v>0.7397092748646287</v>
      </c>
      <c r="O16" s="7">
        <f t="shared" si="3"/>
        <v>0.7397092748646287</v>
      </c>
    </row>
    <row r="17" spans="2:15" ht="12">
      <c r="B17" s="1" t="s">
        <v>10</v>
      </c>
      <c r="C17" s="2" t="s">
        <v>1</v>
      </c>
      <c r="D17" s="8">
        <f aca="true" t="shared" si="4" ref="D17:I17">(1+D16)/(1-D16)</f>
        <v>10.403882032022077</v>
      </c>
      <c r="E17" s="8">
        <f t="shared" si="4"/>
        <v>10.403882032022077</v>
      </c>
      <c r="F17" s="8">
        <f t="shared" si="4"/>
        <v>4.441518440112254</v>
      </c>
      <c r="G17" s="8">
        <f t="shared" si="4"/>
        <v>4.441518440112254</v>
      </c>
      <c r="H17" s="8">
        <f t="shared" si="4"/>
        <v>5.426841876297462</v>
      </c>
      <c r="I17" s="8">
        <f t="shared" si="4"/>
        <v>6.683715963985445</v>
      </c>
      <c r="J17" s="8">
        <f aca="true" t="shared" si="5" ref="J17:O17">(1+J16)/(1-J16)</f>
        <v>6.683715963985445</v>
      </c>
      <c r="K17" s="8">
        <f t="shared" si="5"/>
        <v>6.683715963985445</v>
      </c>
      <c r="L17" s="8">
        <f t="shared" si="5"/>
        <v>6.683715963985445</v>
      </c>
      <c r="M17" s="8">
        <f t="shared" si="5"/>
        <v>6.683715963985445</v>
      </c>
      <c r="N17" s="8">
        <f t="shared" si="5"/>
        <v>6.683715963985445</v>
      </c>
      <c r="O17" s="8">
        <f t="shared" si="5"/>
        <v>6.683715963985445</v>
      </c>
    </row>
    <row r="18" spans="2:15" ht="12">
      <c r="B18" s="1" t="s">
        <v>11</v>
      </c>
      <c r="C18" s="2" t="s">
        <v>1</v>
      </c>
      <c r="D18" s="7">
        <f aca="true" t="shared" si="6" ref="D18:I18">D15*D16</f>
        <v>0.4132895804912718</v>
      </c>
      <c r="E18" s="7">
        <f t="shared" si="6"/>
        <v>0.7349443513712527</v>
      </c>
      <c r="F18" s="7">
        <f t="shared" si="6"/>
        <v>0.3169786384922227</v>
      </c>
      <c r="G18" s="7">
        <f t="shared" si="6"/>
        <v>0.5902418453332772</v>
      </c>
      <c r="H18" s="7">
        <f t="shared" si="6"/>
        <v>0.34522035494127945</v>
      </c>
      <c r="I18" s="7">
        <f t="shared" si="6"/>
        <v>0.7228714360839477</v>
      </c>
      <c r="J18" s="7">
        <f aca="true" t="shared" si="7" ref="J18:O18">J15*J16</f>
        <v>0.7228714360839477</v>
      </c>
      <c r="K18" s="7">
        <f t="shared" si="7"/>
        <v>0.7228714360839477</v>
      </c>
      <c r="L18" s="7">
        <f t="shared" si="7"/>
        <v>0.7228714360839477</v>
      </c>
      <c r="M18" s="7">
        <f t="shared" si="7"/>
        <v>0.7228714360839477</v>
      </c>
      <c r="N18" s="7">
        <f t="shared" si="7"/>
        <v>0.7228714360839477</v>
      </c>
      <c r="O18" s="7">
        <f t="shared" si="7"/>
        <v>0.7228714360839477</v>
      </c>
    </row>
    <row r="19" spans="2:15" ht="12">
      <c r="B19" s="1" t="s">
        <v>12</v>
      </c>
      <c r="C19" s="2" t="s">
        <v>1</v>
      </c>
      <c r="D19" s="8">
        <f aca="true" t="shared" si="8" ref="D19:I19">(1+D18)/(1-D18)</f>
        <v>2.4088366824551457</v>
      </c>
      <c r="E19" s="8">
        <f t="shared" si="8"/>
        <v>6.545585277457409</v>
      </c>
      <c r="F19" s="8">
        <f t="shared" si="8"/>
        <v>1.928166105354271</v>
      </c>
      <c r="G19" s="8">
        <f t="shared" si="8"/>
        <v>3.8809278771442677</v>
      </c>
      <c r="H19" s="8">
        <f t="shared" si="8"/>
        <v>2.054462696103878</v>
      </c>
      <c r="I19" s="8">
        <f t="shared" si="8"/>
        <v>6.216867044444538</v>
      </c>
      <c r="J19" s="8">
        <f aca="true" t="shared" si="9" ref="J19:O19">(1+J18)/(1-J18)</f>
        <v>6.216867044444538</v>
      </c>
      <c r="K19" s="8">
        <f t="shared" si="9"/>
        <v>6.216867044444538</v>
      </c>
      <c r="L19" s="8">
        <f t="shared" si="9"/>
        <v>6.216867044444538</v>
      </c>
      <c r="M19" s="8">
        <f t="shared" si="9"/>
        <v>6.216867044444538</v>
      </c>
      <c r="N19" s="8">
        <f t="shared" si="9"/>
        <v>6.216867044444538</v>
      </c>
      <c r="O19" s="8">
        <f t="shared" si="9"/>
        <v>6.216867044444538</v>
      </c>
    </row>
    <row r="20" spans="2:15" ht="12">
      <c r="B20" s="5" t="s">
        <v>9</v>
      </c>
      <c r="C20" s="5" t="s">
        <v>9</v>
      </c>
      <c r="D20" s="5" t="s">
        <v>9</v>
      </c>
      <c r="E20" s="5" t="s">
        <v>9</v>
      </c>
      <c r="F20" s="5" t="s">
        <v>9</v>
      </c>
      <c r="G20" s="5" t="s">
        <v>9</v>
      </c>
      <c r="H20" s="5" t="s">
        <v>9</v>
      </c>
      <c r="I20" s="5" t="s">
        <v>9</v>
      </c>
      <c r="J20" s="5" t="s">
        <v>9</v>
      </c>
      <c r="K20" s="5" t="s">
        <v>9</v>
      </c>
      <c r="L20" s="5" t="s">
        <v>9</v>
      </c>
      <c r="M20" s="5" t="s">
        <v>9</v>
      </c>
      <c r="N20" s="5" t="s">
        <v>9</v>
      </c>
      <c r="O20" s="5" t="s">
        <v>9</v>
      </c>
    </row>
    <row r="21" spans="2:4" ht="12">
      <c r="B21" s="5" t="s">
        <v>9</v>
      </c>
      <c r="C21" s="9" t="s">
        <v>1</v>
      </c>
      <c r="D21" s="4" t="s">
        <v>13</v>
      </c>
    </row>
    <row r="22" spans="2:15" ht="12">
      <c r="B22" s="1" t="s">
        <v>14</v>
      </c>
      <c r="C22" s="2" t="s">
        <v>1</v>
      </c>
      <c r="D22" s="10">
        <v>100</v>
      </c>
      <c r="E22" s="10">
        <v>100</v>
      </c>
      <c r="F22" s="10">
        <v>100</v>
      </c>
      <c r="G22" s="10">
        <v>100</v>
      </c>
      <c r="H22" s="10">
        <v>100</v>
      </c>
      <c r="I22" s="10">
        <v>100</v>
      </c>
      <c r="J22" s="10">
        <v>100</v>
      </c>
      <c r="K22" s="10">
        <v>100</v>
      </c>
      <c r="L22" s="10">
        <v>100</v>
      </c>
      <c r="M22" s="10">
        <v>100</v>
      </c>
      <c r="N22" s="10">
        <v>100</v>
      </c>
      <c r="O22" s="10">
        <v>100</v>
      </c>
    </row>
    <row r="23" spans="2:15" ht="12">
      <c r="B23" s="1" t="s">
        <v>15</v>
      </c>
      <c r="C23" s="2" t="s">
        <v>1</v>
      </c>
      <c r="D23" s="10">
        <f aca="true" t="shared" si="10" ref="D23:I23">D15*D22</f>
        <v>50.11872336272722</v>
      </c>
      <c r="E23" s="10">
        <f t="shared" si="10"/>
        <v>89.12509381337455</v>
      </c>
      <c r="F23" s="10">
        <f t="shared" si="10"/>
        <v>50.11872336272722</v>
      </c>
      <c r="G23" s="10">
        <f t="shared" si="10"/>
        <v>93.3254300796991</v>
      </c>
      <c r="H23" s="10">
        <f t="shared" si="10"/>
        <v>50.11872336272722</v>
      </c>
      <c r="I23" s="10">
        <f t="shared" si="10"/>
        <v>97.72372209558107</v>
      </c>
      <c r="J23" s="10">
        <f aca="true" t="shared" si="11" ref="J23:O23">J15*J22</f>
        <v>97.72372209558107</v>
      </c>
      <c r="K23" s="10">
        <f t="shared" si="11"/>
        <v>97.72372209558107</v>
      </c>
      <c r="L23" s="10">
        <f t="shared" si="11"/>
        <v>97.72372209558107</v>
      </c>
      <c r="M23" s="10">
        <f t="shared" si="11"/>
        <v>97.72372209558107</v>
      </c>
      <c r="N23" s="10">
        <f t="shared" si="11"/>
        <v>97.72372209558107</v>
      </c>
      <c r="O23" s="10">
        <f t="shared" si="11"/>
        <v>97.72372209558107</v>
      </c>
    </row>
    <row r="24" spans="2:15" ht="12">
      <c r="B24" s="1" t="s">
        <v>16</v>
      </c>
      <c r="C24" s="2" t="s">
        <v>1</v>
      </c>
      <c r="D24" s="10">
        <f aca="true" t="shared" si="12" ref="D24:I24">D23*(D16^2)</f>
        <v>34.08073188665451</v>
      </c>
      <c r="E24" s="10">
        <f t="shared" si="12"/>
        <v>60.60506379309469</v>
      </c>
      <c r="F24" s="10">
        <f t="shared" si="12"/>
        <v>20.04748934509089</v>
      </c>
      <c r="G24" s="10">
        <f t="shared" si="12"/>
        <v>37.33017203187964</v>
      </c>
      <c r="H24" s="10">
        <f t="shared" si="12"/>
        <v>23.778956339980066</v>
      </c>
      <c r="I24" s="10">
        <f t="shared" si="12"/>
        <v>53.47147058060097</v>
      </c>
      <c r="J24" s="10">
        <f aca="true" t="shared" si="13" ref="J24:O24">J23*(J16^2)</f>
        <v>53.47147058060097</v>
      </c>
      <c r="K24" s="10">
        <f t="shared" si="13"/>
        <v>53.47147058060097</v>
      </c>
      <c r="L24" s="10">
        <f t="shared" si="13"/>
        <v>53.47147058060097</v>
      </c>
      <c r="M24" s="10">
        <f t="shared" si="13"/>
        <v>53.47147058060097</v>
      </c>
      <c r="N24" s="10">
        <f t="shared" si="13"/>
        <v>53.47147058060097</v>
      </c>
      <c r="O24" s="10">
        <f t="shared" si="13"/>
        <v>53.47147058060097</v>
      </c>
    </row>
    <row r="25" spans="2:15" ht="12">
      <c r="B25" s="1" t="s">
        <v>17</v>
      </c>
      <c r="C25" s="2" t="s">
        <v>1</v>
      </c>
      <c r="D25" s="10">
        <f aca="true" t="shared" si="14" ref="D25:I25">D15*D24</f>
        <v>17.080827734265142</v>
      </c>
      <c r="E25" s="10">
        <f t="shared" si="14"/>
        <v>54.01431996125113</v>
      </c>
      <c r="F25" s="10">
        <f t="shared" si="14"/>
        <v>10.04754572603832</v>
      </c>
      <c r="G25" s="10">
        <f t="shared" si="14"/>
        <v>34.83854359824323</v>
      </c>
      <c r="H25" s="10">
        <f t="shared" si="14"/>
        <v>11.917709346578295</v>
      </c>
      <c r="I25" s="10">
        <f t="shared" si="14"/>
        <v>52.25431131060688</v>
      </c>
      <c r="J25" s="10">
        <f aca="true" t="shared" si="15" ref="J25:O25">J15*J24</f>
        <v>52.25431131060688</v>
      </c>
      <c r="K25" s="10">
        <f t="shared" si="15"/>
        <v>52.25431131060688</v>
      </c>
      <c r="L25" s="10">
        <f t="shared" si="15"/>
        <v>52.25431131060688</v>
      </c>
      <c r="M25" s="10">
        <f t="shared" si="15"/>
        <v>52.25431131060688</v>
      </c>
      <c r="N25" s="10">
        <f t="shared" si="15"/>
        <v>52.25431131060688</v>
      </c>
      <c r="O25" s="10">
        <f t="shared" si="15"/>
        <v>52.25431131060688</v>
      </c>
    </row>
    <row r="26" spans="2:15" ht="12">
      <c r="B26" s="1" t="s">
        <v>18</v>
      </c>
      <c r="C26" s="2" t="s">
        <v>1</v>
      </c>
      <c r="D26" s="10">
        <f aca="true" t="shared" si="16" ref="D26:I26">D22-D25</f>
        <v>82.91917226573486</v>
      </c>
      <c r="E26" s="10">
        <f t="shared" si="16"/>
        <v>45.98568003874887</v>
      </c>
      <c r="F26" s="10">
        <f t="shared" si="16"/>
        <v>89.95245427396168</v>
      </c>
      <c r="G26" s="10">
        <f t="shared" si="16"/>
        <v>65.16145640175677</v>
      </c>
      <c r="H26" s="10">
        <f t="shared" si="16"/>
        <v>88.08229065342171</v>
      </c>
      <c r="I26" s="10">
        <f t="shared" si="16"/>
        <v>47.74568868939312</v>
      </c>
      <c r="J26" s="10">
        <f aca="true" t="shared" si="17" ref="J26:O26">J22-J25</f>
        <v>47.74568868939312</v>
      </c>
      <c r="K26" s="10">
        <f t="shared" si="17"/>
        <v>47.74568868939312</v>
      </c>
      <c r="L26" s="10">
        <f t="shared" si="17"/>
        <v>47.74568868939312</v>
      </c>
      <c r="M26" s="10">
        <f t="shared" si="17"/>
        <v>47.74568868939312</v>
      </c>
      <c r="N26" s="10">
        <f t="shared" si="17"/>
        <v>47.74568868939312</v>
      </c>
      <c r="O26" s="10">
        <f t="shared" si="17"/>
        <v>47.74568868939312</v>
      </c>
    </row>
    <row r="27" spans="2:15" ht="12">
      <c r="B27" s="1" t="s">
        <v>19</v>
      </c>
      <c r="C27" s="2" t="s">
        <v>1</v>
      </c>
      <c r="D27" s="10">
        <f aca="true" t="shared" si="18" ref="D27:I27">D23-D24</f>
        <v>16.037991476072712</v>
      </c>
      <c r="E27" s="10">
        <f t="shared" si="18"/>
        <v>28.520030020279854</v>
      </c>
      <c r="F27" s="10">
        <f t="shared" si="18"/>
        <v>30.071234017636332</v>
      </c>
      <c r="G27" s="10">
        <f t="shared" si="18"/>
        <v>55.99525804781946</v>
      </c>
      <c r="H27" s="10">
        <f t="shared" si="18"/>
        <v>26.339767022747157</v>
      </c>
      <c r="I27" s="10">
        <f t="shared" si="18"/>
        <v>44.252251514980095</v>
      </c>
      <c r="J27" s="10">
        <f aca="true" t="shared" si="19" ref="J27:O27">J23-J24</f>
        <v>44.252251514980095</v>
      </c>
      <c r="K27" s="10">
        <f t="shared" si="19"/>
        <v>44.252251514980095</v>
      </c>
      <c r="L27" s="10">
        <f t="shared" si="19"/>
        <v>44.252251514980095</v>
      </c>
      <c r="M27" s="10">
        <f t="shared" si="19"/>
        <v>44.252251514980095</v>
      </c>
      <c r="N27" s="10">
        <f t="shared" si="19"/>
        <v>44.252251514980095</v>
      </c>
      <c r="O27" s="10">
        <f t="shared" si="19"/>
        <v>44.252251514980095</v>
      </c>
    </row>
    <row r="28" spans="2:15" ht="12">
      <c r="B28" s="1" t="s">
        <v>20</v>
      </c>
      <c r="C28" s="2" t="s">
        <v>1</v>
      </c>
      <c r="D28" s="10">
        <f aca="true" t="shared" si="20" ref="D28:I28">100*(D27/D26)</f>
        <v>19.341716804257317</v>
      </c>
      <c r="E28" s="10">
        <f t="shared" si="20"/>
        <v>62.019372109422</v>
      </c>
      <c r="F28" s="10">
        <f t="shared" si="20"/>
        <v>33.43014291311113</v>
      </c>
      <c r="G28" s="10">
        <f t="shared" si="20"/>
        <v>85.93309778495039</v>
      </c>
      <c r="H28" s="10">
        <f t="shared" si="20"/>
        <v>29.903589958152327</v>
      </c>
      <c r="I28" s="10">
        <f t="shared" si="20"/>
        <v>92.68324058086294</v>
      </c>
      <c r="J28" s="10">
        <f aca="true" t="shared" si="21" ref="J28:O28">100*(J27/J26)</f>
        <v>92.68324058086294</v>
      </c>
      <c r="K28" s="10">
        <f t="shared" si="21"/>
        <v>92.68324058086294</v>
      </c>
      <c r="L28" s="10">
        <f t="shared" si="21"/>
        <v>92.68324058086294</v>
      </c>
      <c r="M28" s="10">
        <f t="shared" si="21"/>
        <v>92.68324058086294</v>
      </c>
      <c r="N28" s="10">
        <f t="shared" si="21"/>
        <v>92.68324058086294</v>
      </c>
      <c r="O28" s="10">
        <f t="shared" si="21"/>
        <v>92.68324058086294</v>
      </c>
    </row>
    <row r="29" spans="2:15" ht="12">
      <c r="B29" s="1" t="s">
        <v>21</v>
      </c>
      <c r="C29" s="2" t="s">
        <v>1</v>
      </c>
      <c r="D29" s="10">
        <f aca="true" t="shared" si="22" ref="D29:I29">10*LOG(D26/D27)</f>
        <v>7.135049798122638</v>
      </c>
      <c r="E29" s="10">
        <f t="shared" si="22"/>
        <v>2.074726349189702</v>
      </c>
      <c r="F29" s="10">
        <f t="shared" si="22"/>
        <v>4.758617668042938</v>
      </c>
      <c r="G29" s="10">
        <f t="shared" si="22"/>
        <v>0.6583953213094149</v>
      </c>
      <c r="H29" s="10">
        <f t="shared" si="22"/>
        <v>5.242766710258609</v>
      </c>
      <c r="I29" s="10">
        <f t="shared" si="22"/>
        <v>0.3299878992540429</v>
      </c>
      <c r="J29" s="10">
        <f aca="true" t="shared" si="23" ref="J29:O29">10*LOG(J26/J27)</f>
        <v>0.3299878992540429</v>
      </c>
      <c r="K29" s="10">
        <f t="shared" si="23"/>
        <v>0.3299878992540429</v>
      </c>
      <c r="L29" s="10">
        <f t="shared" si="23"/>
        <v>0.3299878992540429</v>
      </c>
      <c r="M29" s="10">
        <f t="shared" si="23"/>
        <v>0.3299878992540429</v>
      </c>
      <c r="N29" s="10">
        <f t="shared" si="23"/>
        <v>0.3299878992540429</v>
      </c>
      <c r="O29" s="10">
        <f t="shared" si="23"/>
        <v>0.3299878992540429</v>
      </c>
    </row>
    <row r="30" spans="2:15" ht="12">
      <c r="B30" s="1" t="s">
        <v>22</v>
      </c>
      <c r="C30" s="2" t="s">
        <v>1</v>
      </c>
      <c r="D30" s="10">
        <f aca="true" t="shared" si="24" ref="D30:I30">D29/6</f>
        <v>1.189174966353773</v>
      </c>
      <c r="E30" s="10">
        <f t="shared" si="24"/>
        <v>0.34578772486495035</v>
      </c>
      <c r="F30" s="10">
        <f t="shared" si="24"/>
        <v>0.793102944673823</v>
      </c>
      <c r="G30" s="10">
        <f t="shared" si="24"/>
        <v>0.10973255355156915</v>
      </c>
      <c r="H30" s="10">
        <f t="shared" si="24"/>
        <v>0.8737944517097681</v>
      </c>
      <c r="I30" s="10">
        <f t="shared" si="24"/>
        <v>0.05499798320900715</v>
      </c>
      <c r="J30" s="10">
        <f aca="true" t="shared" si="25" ref="J30:O30">J29/6</f>
        <v>0.05499798320900715</v>
      </c>
      <c r="K30" s="10">
        <f t="shared" si="25"/>
        <v>0.05499798320900715</v>
      </c>
      <c r="L30" s="10">
        <f t="shared" si="25"/>
        <v>0.05499798320900715</v>
      </c>
      <c r="M30" s="10">
        <f t="shared" si="25"/>
        <v>0.05499798320900715</v>
      </c>
      <c r="N30" s="10">
        <f t="shared" si="25"/>
        <v>0.05499798320900715</v>
      </c>
      <c r="O30" s="10">
        <f t="shared" si="25"/>
        <v>0.05499798320900715</v>
      </c>
    </row>
    <row r="31" spans="2:15" ht="12">
      <c r="B31" s="1" t="s">
        <v>23</v>
      </c>
      <c r="C31" s="2" t="s">
        <v>1</v>
      </c>
      <c r="D31" s="10">
        <f aca="true" t="shared" si="26" ref="D31:I31">D29-D9</f>
        <v>4.135049798122638</v>
      </c>
      <c r="E31" s="10">
        <f t="shared" si="26"/>
        <v>1.5747263491897021</v>
      </c>
      <c r="F31" s="10">
        <f t="shared" si="26"/>
        <v>1.7586176680429384</v>
      </c>
      <c r="G31" s="10">
        <f t="shared" si="26"/>
        <v>0.3583953213094149</v>
      </c>
      <c r="H31" s="10">
        <f t="shared" si="26"/>
        <v>2.242766710258609</v>
      </c>
      <c r="I31" s="10">
        <f t="shared" si="26"/>
        <v>0.22998789925404292</v>
      </c>
      <c r="J31" s="10">
        <f aca="true" t="shared" si="27" ref="J31:O31">J29-J9</f>
        <v>0.22998789925404292</v>
      </c>
      <c r="K31" s="10">
        <f t="shared" si="27"/>
        <v>0.22998789925404292</v>
      </c>
      <c r="L31" s="10">
        <f t="shared" si="27"/>
        <v>0.22998789925404292</v>
      </c>
      <c r="M31" s="10">
        <f t="shared" si="27"/>
        <v>0.22998789925404292</v>
      </c>
      <c r="N31" s="10">
        <f t="shared" si="27"/>
        <v>0.22998789925404292</v>
      </c>
      <c r="O31" s="10">
        <f t="shared" si="27"/>
        <v>0.22998789925404292</v>
      </c>
    </row>
    <row r="32" spans="2:15" ht="12">
      <c r="B32" s="5" t="s">
        <v>9</v>
      </c>
      <c r="C32" s="5" t="s">
        <v>9</v>
      </c>
      <c r="D32" s="11" t="s">
        <v>9</v>
      </c>
      <c r="E32" s="5" t="s">
        <v>9</v>
      </c>
      <c r="F32" s="5" t="s">
        <v>9</v>
      </c>
      <c r="G32" s="5" t="s">
        <v>9</v>
      </c>
      <c r="H32" s="5" t="s">
        <v>9</v>
      </c>
      <c r="I32" s="5" t="s">
        <v>9</v>
      </c>
      <c r="J32" s="5" t="s">
        <v>9</v>
      </c>
      <c r="K32" s="5" t="s">
        <v>9</v>
      </c>
      <c r="L32" s="5" t="s">
        <v>9</v>
      </c>
      <c r="M32" s="5" t="s">
        <v>9</v>
      </c>
      <c r="N32" s="5" t="s">
        <v>9</v>
      </c>
      <c r="O32" s="5" t="s">
        <v>9</v>
      </c>
    </row>
    <row r="33" spans="2:4" ht="12">
      <c r="B33" s="5" t="s">
        <v>9</v>
      </c>
      <c r="C33" s="5" t="s">
        <v>9</v>
      </c>
      <c r="D33" s="12" t="s">
        <v>24</v>
      </c>
    </row>
    <row r="34" spans="2:15" ht="12">
      <c r="B34" s="1" t="s">
        <v>14</v>
      </c>
      <c r="C34" s="2" t="s">
        <v>1</v>
      </c>
      <c r="D34" s="10">
        <f aca="true" t="shared" si="28" ref="D34:I34">100/(1-(D15*D16)^2)</f>
        <v>120.59937076979668</v>
      </c>
      <c r="E34" s="10">
        <f t="shared" si="28"/>
        <v>217.45900009684993</v>
      </c>
      <c r="F34" s="10">
        <f t="shared" si="28"/>
        <v>111.16984056425768</v>
      </c>
      <c r="G34" s="10">
        <f t="shared" si="28"/>
        <v>153.4649553924089</v>
      </c>
      <c r="H34" s="10">
        <f t="shared" si="28"/>
        <v>113.53019915600404</v>
      </c>
      <c r="I34" s="10">
        <f t="shared" si="28"/>
        <v>209.44299421575914</v>
      </c>
      <c r="J34" s="10">
        <f aca="true" t="shared" si="29" ref="J34:O34">100/(1-(J15*J16)^2)</f>
        <v>209.44299421575914</v>
      </c>
      <c r="K34" s="10">
        <f t="shared" si="29"/>
        <v>209.44299421575914</v>
      </c>
      <c r="L34" s="10">
        <f t="shared" si="29"/>
        <v>209.44299421575914</v>
      </c>
      <c r="M34" s="10">
        <f t="shared" si="29"/>
        <v>209.44299421575914</v>
      </c>
      <c r="N34" s="10">
        <f t="shared" si="29"/>
        <v>209.44299421575914</v>
      </c>
      <c r="O34" s="10">
        <f t="shared" si="29"/>
        <v>209.44299421575914</v>
      </c>
    </row>
    <row r="35" spans="2:15" ht="12">
      <c r="B35" s="1" t="s">
        <v>15</v>
      </c>
      <c r="C35" s="2" t="s">
        <v>1</v>
      </c>
      <c r="D35" s="10">
        <f aca="true" t="shared" si="30" ref="D35:I35">D15*D34</f>
        <v>60.442865013304115</v>
      </c>
      <c r="E35" s="10">
        <f t="shared" si="30"/>
        <v>193.81053784194376</v>
      </c>
      <c r="F35" s="10">
        <f t="shared" si="30"/>
        <v>55.71690485518522</v>
      </c>
      <c r="G35" s="10">
        <f t="shared" si="30"/>
        <v>143.22182964158398</v>
      </c>
      <c r="H35" s="10">
        <f t="shared" si="30"/>
        <v>56.899886448150944</v>
      </c>
      <c r="I35" s="10">
        <f t="shared" si="30"/>
        <v>204.67548961607238</v>
      </c>
      <c r="J35" s="10">
        <f aca="true" t="shared" si="31" ref="J35:O35">J15*J34</f>
        <v>204.67548961607238</v>
      </c>
      <c r="K35" s="10">
        <f t="shared" si="31"/>
        <v>204.67548961607238</v>
      </c>
      <c r="L35" s="10">
        <f t="shared" si="31"/>
        <v>204.67548961607238</v>
      </c>
      <c r="M35" s="10">
        <f t="shared" si="31"/>
        <v>204.67548961607238</v>
      </c>
      <c r="N35" s="10">
        <f t="shared" si="31"/>
        <v>204.67548961607238</v>
      </c>
      <c r="O35" s="10">
        <f t="shared" si="31"/>
        <v>204.67548961607238</v>
      </c>
    </row>
    <row r="36" spans="2:15" ht="12">
      <c r="B36" s="1" t="s">
        <v>16</v>
      </c>
      <c r="C36" s="2" t="s">
        <v>1</v>
      </c>
      <c r="D36" s="10">
        <f aca="true" t="shared" si="32" ref="D36:I36">D35*D16^2</f>
        <v>41.1011482090468</v>
      </c>
      <c r="E36" s="10">
        <f t="shared" si="32"/>
        <v>131.79116573252176</v>
      </c>
      <c r="F36" s="10">
        <f t="shared" si="32"/>
        <v>22.28676194207409</v>
      </c>
      <c r="G36" s="10">
        <f t="shared" si="32"/>
        <v>57.288731856633596</v>
      </c>
      <c r="H36" s="10">
        <f t="shared" si="32"/>
        <v>26.99629648999862</v>
      </c>
      <c r="I36" s="10">
        <f t="shared" si="32"/>
        <v>111.99224903520944</v>
      </c>
      <c r="J36" s="10">
        <f aca="true" t="shared" si="33" ref="J36:O36">J35*J16^2</f>
        <v>111.99224903520944</v>
      </c>
      <c r="K36" s="10">
        <f t="shared" si="33"/>
        <v>111.99224903520944</v>
      </c>
      <c r="L36" s="10">
        <f t="shared" si="33"/>
        <v>111.99224903520944</v>
      </c>
      <c r="M36" s="10">
        <f t="shared" si="33"/>
        <v>111.99224903520944</v>
      </c>
      <c r="N36" s="10">
        <f t="shared" si="33"/>
        <v>111.99224903520944</v>
      </c>
      <c r="O36" s="10">
        <f t="shared" si="33"/>
        <v>111.99224903520944</v>
      </c>
    </row>
    <row r="37" spans="2:15" ht="12">
      <c r="B37" s="1" t="s">
        <v>17</v>
      </c>
      <c r="C37" s="2" t="s">
        <v>1</v>
      </c>
      <c r="D37" s="10">
        <f aca="true" t="shared" si="34" ref="D37:I37">D15*D36</f>
        <v>20.59937076979668</v>
      </c>
      <c r="E37" s="10">
        <f t="shared" si="34"/>
        <v>117.45900009684995</v>
      </c>
      <c r="F37" s="10">
        <f t="shared" si="34"/>
        <v>11.169840564257687</v>
      </c>
      <c r="G37" s="10">
        <f t="shared" si="34"/>
        <v>53.46495539240889</v>
      </c>
      <c r="H37" s="10">
        <f t="shared" si="34"/>
        <v>13.530199156004048</v>
      </c>
      <c r="I37" s="10">
        <f t="shared" si="34"/>
        <v>109.44299421575914</v>
      </c>
      <c r="J37" s="10">
        <f aca="true" t="shared" si="35" ref="J37:O37">J15*J36</f>
        <v>109.44299421575914</v>
      </c>
      <c r="K37" s="10">
        <f t="shared" si="35"/>
        <v>109.44299421575914</v>
      </c>
      <c r="L37" s="10">
        <f t="shared" si="35"/>
        <v>109.44299421575914</v>
      </c>
      <c r="M37" s="10">
        <f t="shared" si="35"/>
        <v>109.44299421575914</v>
      </c>
      <c r="N37" s="10">
        <f t="shared" si="35"/>
        <v>109.44299421575914</v>
      </c>
      <c r="O37" s="10">
        <f t="shared" si="35"/>
        <v>109.44299421575914</v>
      </c>
    </row>
    <row r="38" spans="2:15" ht="12">
      <c r="B38" s="1" t="s">
        <v>18</v>
      </c>
      <c r="C38" s="2" t="s">
        <v>1</v>
      </c>
      <c r="D38" s="10">
        <v>100</v>
      </c>
      <c r="E38" s="10">
        <v>100</v>
      </c>
      <c r="F38" s="10">
        <v>100</v>
      </c>
      <c r="G38" s="10">
        <v>100</v>
      </c>
      <c r="H38" s="10">
        <v>100</v>
      </c>
      <c r="I38" s="10">
        <v>100</v>
      </c>
      <c r="J38" s="10">
        <v>100</v>
      </c>
      <c r="K38" s="10">
        <v>100</v>
      </c>
      <c r="L38" s="10">
        <v>100</v>
      </c>
      <c r="M38" s="10">
        <v>100</v>
      </c>
      <c r="N38" s="10">
        <v>100</v>
      </c>
      <c r="O38" s="10">
        <v>100</v>
      </c>
    </row>
    <row r="39" spans="2:15" ht="12">
      <c r="B39" s="1" t="s">
        <v>19</v>
      </c>
      <c r="C39" s="2" t="s">
        <v>1</v>
      </c>
      <c r="D39" s="10">
        <f aca="true" t="shared" si="36" ref="D39:I39">D35*(1-(D16^2))</f>
        <v>19.341716804257313</v>
      </c>
      <c r="E39" s="10">
        <f t="shared" si="36"/>
        <v>62.019372109421994</v>
      </c>
      <c r="F39" s="10">
        <f t="shared" si="36"/>
        <v>33.43014291311113</v>
      </c>
      <c r="G39" s="10">
        <f t="shared" si="36"/>
        <v>85.93309778495039</v>
      </c>
      <c r="H39" s="10">
        <f t="shared" si="36"/>
        <v>29.903589958152324</v>
      </c>
      <c r="I39" s="10">
        <f t="shared" si="36"/>
        <v>92.68324058086294</v>
      </c>
      <c r="J39" s="10">
        <f aca="true" t="shared" si="37" ref="J39:O39">J35*(1-(J16^2))</f>
        <v>92.68324058086294</v>
      </c>
      <c r="K39" s="10">
        <f t="shared" si="37"/>
        <v>92.68324058086294</v>
      </c>
      <c r="L39" s="10">
        <f t="shared" si="37"/>
        <v>92.68324058086294</v>
      </c>
      <c r="M39" s="10">
        <f t="shared" si="37"/>
        <v>92.68324058086294</v>
      </c>
      <c r="N39" s="10">
        <f t="shared" si="37"/>
        <v>92.68324058086294</v>
      </c>
      <c r="O39" s="10">
        <f t="shared" si="37"/>
        <v>92.68324058086294</v>
      </c>
    </row>
    <row r="40" spans="2:15" ht="12">
      <c r="B40" s="1" t="s">
        <v>20</v>
      </c>
      <c r="C40" s="2" t="s">
        <v>1</v>
      </c>
      <c r="D40" s="10">
        <f aca="true" t="shared" si="38" ref="D40:I40">100*(D39/D38)</f>
        <v>19.341716804257313</v>
      </c>
      <c r="E40" s="10">
        <f t="shared" si="38"/>
        <v>62.01937210942199</v>
      </c>
      <c r="F40" s="10">
        <f t="shared" si="38"/>
        <v>33.43014291311113</v>
      </c>
      <c r="G40" s="10">
        <f t="shared" si="38"/>
        <v>85.93309778495039</v>
      </c>
      <c r="H40" s="10">
        <f t="shared" si="38"/>
        <v>29.90358995815232</v>
      </c>
      <c r="I40" s="10">
        <f t="shared" si="38"/>
        <v>92.68324058086294</v>
      </c>
      <c r="J40" s="10">
        <f aca="true" t="shared" si="39" ref="J40:O40">100*(J39/J38)</f>
        <v>92.68324058086294</v>
      </c>
      <c r="K40" s="10">
        <f t="shared" si="39"/>
        <v>92.68324058086294</v>
      </c>
      <c r="L40" s="10">
        <f t="shared" si="39"/>
        <v>92.68324058086294</v>
      </c>
      <c r="M40" s="10">
        <f t="shared" si="39"/>
        <v>92.68324058086294</v>
      </c>
      <c r="N40" s="10">
        <f t="shared" si="39"/>
        <v>92.68324058086294</v>
      </c>
      <c r="O40" s="10">
        <f t="shared" si="39"/>
        <v>92.68324058086294</v>
      </c>
    </row>
    <row r="41" spans="2:15" ht="12">
      <c r="B41" s="1" t="s">
        <v>25</v>
      </c>
      <c r="C41" s="2" t="s">
        <v>1</v>
      </c>
      <c r="D41" s="10">
        <f aca="true" t="shared" si="40" ref="D41:I41">D39-D27</f>
        <v>3.3037253281846013</v>
      </c>
      <c r="E41" s="10">
        <f t="shared" si="40"/>
        <v>33.49934208914214</v>
      </c>
      <c r="F41" s="10">
        <f t="shared" si="40"/>
        <v>3.3589088954748014</v>
      </c>
      <c r="G41" s="10">
        <f t="shared" si="40"/>
        <v>29.93783973713093</v>
      </c>
      <c r="H41" s="10">
        <f t="shared" si="40"/>
        <v>3.5638229354051667</v>
      </c>
      <c r="I41" s="10">
        <f t="shared" si="40"/>
        <v>48.43098906588285</v>
      </c>
      <c r="J41" s="10">
        <f aca="true" t="shared" si="41" ref="J41:O41">J39-J27</f>
        <v>48.43098906588285</v>
      </c>
      <c r="K41" s="10">
        <f t="shared" si="41"/>
        <v>48.43098906588285</v>
      </c>
      <c r="L41" s="10">
        <f t="shared" si="41"/>
        <v>48.43098906588285</v>
      </c>
      <c r="M41" s="10">
        <f t="shared" si="41"/>
        <v>48.43098906588285</v>
      </c>
      <c r="N41" s="10">
        <f t="shared" si="41"/>
        <v>48.43098906588285</v>
      </c>
      <c r="O41" s="10">
        <f t="shared" si="41"/>
        <v>48.43098906588285</v>
      </c>
    </row>
    <row r="42" spans="2:15" ht="12">
      <c r="B42" s="1" t="s">
        <v>26</v>
      </c>
      <c r="C42" s="2" t="s">
        <v>1</v>
      </c>
      <c r="D42" s="13" t="s">
        <v>27</v>
      </c>
      <c r="E42" s="13" t="s">
        <v>27</v>
      </c>
      <c r="F42" s="13" t="s">
        <v>27</v>
      </c>
      <c r="G42" s="13" t="s">
        <v>27</v>
      </c>
      <c r="H42" s="13" t="s">
        <v>27</v>
      </c>
      <c r="I42" s="13" t="s">
        <v>27</v>
      </c>
      <c r="J42" s="13" t="s">
        <v>27</v>
      </c>
      <c r="K42" s="13" t="s">
        <v>27</v>
      </c>
      <c r="L42" s="13" t="s">
        <v>27</v>
      </c>
      <c r="M42" s="13" t="s">
        <v>27</v>
      </c>
      <c r="N42" s="13" t="s">
        <v>27</v>
      </c>
      <c r="O42" s="13" t="s">
        <v>27</v>
      </c>
    </row>
    <row r="43" spans="2:15" ht="12">
      <c r="B43" s="5" t="s">
        <v>7</v>
      </c>
      <c r="C43" s="5" t="s">
        <v>7</v>
      </c>
      <c r="D43" s="11" t="s">
        <v>7</v>
      </c>
      <c r="E43" s="5" t="s">
        <v>7</v>
      </c>
      <c r="F43" s="5" t="s">
        <v>7</v>
      </c>
      <c r="G43" s="5" t="s">
        <v>7</v>
      </c>
      <c r="H43" s="5" t="s">
        <v>7</v>
      </c>
      <c r="I43" s="5" t="s">
        <v>7</v>
      </c>
      <c r="J43" s="5" t="s">
        <v>7</v>
      </c>
      <c r="K43" s="5" t="s">
        <v>7</v>
      </c>
      <c r="L43" s="5" t="s">
        <v>7</v>
      </c>
      <c r="M43" s="5" t="s">
        <v>7</v>
      </c>
      <c r="N43" s="5" t="s">
        <v>7</v>
      </c>
      <c r="O43" s="5" t="s">
        <v>7</v>
      </c>
    </row>
    <row r="45" spans="2:4" ht="12">
      <c r="B45" s="1" t="s">
        <v>28</v>
      </c>
      <c r="D45" s="10"/>
    </row>
    <row r="46" ht="12">
      <c r="D46" s="10"/>
    </row>
    <row r="47" ht="12">
      <c r="B47" s="4" t="s">
        <v>29</v>
      </c>
    </row>
    <row r="49" ht="12">
      <c r="B49" s="4" t="s">
        <v>30</v>
      </c>
    </row>
    <row r="50" ht="12">
      <c r="B50" s="4" t="s">
        <v>31</v>
      </c>
    </row>
    <row r="51" ht="12">
      <c r="B51" s="4" t="s">
        <v>32</v>
      </c>
    </row>
    <row r="52" ht="12">
      <c r="B52" s="4" t="s">
        <v>33</v>
      </c>
    </row>
    <row r="53" ht="12">
      <c r="B53" s="4" t="s">
        <v>34</v>
      </c>
    </row>
    <row r="55" ht="12">
      <c r="B55" s="4" t="s">
        <v>35</v>
      </c>
    </row>
    <row r="57" ht="12">
      <c r="B57" s="4" t="s">
        <v>36</v>
      </c>
    </row>
    <row r="58" ht="12">
      <c r="B58" s="4" t="s">
        <v>37</v>
      </c>
    </row>
    <row r="59" ht="12">
      <c r="B59" s="4" t="s">
        <v>38</v>
      </c>
    </row>
    <row r="60" ht="12">
      <c r="B60" s="4" t="s">
        <v>39</v>
      </c>
    </row>
    <row r="62" ht="12">
      <c r="B62" s="4" t="s">
        <v>40</v>
      </c>
    </row>
    <row r="64" spans="2:9" ht="12">
      <c r="B64" s="5" t="s">
        <v>4</v>
      </c>
      <c r="C64" s="5" t="s">
        <v>4</v>
      </c>
      <c r="D64" s="5" t="s">
        <v>4</v>
      </c>
      <c r="E64" s="5" t="s">
        <v>4</v>
      </c>
      <c r="F64" s="5" t="s">
        <v>4</v>
      </c>
      <c r="G64" s="5" t="s">
        <v>4</v>
      </c>
      <c r="H64" s="5" t="s">
        <v>4</v>
      </c>
      <c r="I64" s="5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 Hart</dc:creator>
  <cp:keywords/>
  <dc:description/>
  <cp:lastModifiedBy>Bill</cp:lastModifiedBy>
  <dcterms:created xsi:type="dcterms:W3CDTF">2009-09-20T03:47:24Z</dcterms:created>
  <dcterms:modified xsi:type="dcterms:W3CDTF">2009-10-08T03:27:18Z</dcterms:modified>
  <cp:category/>
  <cp:version/>
  <cp:contentType/>
  <cp:contentStatus/>
</cp:coreProperties>
</file>